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DS 2020\3. Education\"/>
    </mc:Choice>
  </mc:AlternateContent>
  <bookViews>
    <workbookView xWindow="32760" yWindow="32760" windowWidth="15600" windowHeight="7755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D73" i="1" l="1"/>
  <c r="E73" i="1"/>
  <c r="F73" i="1"/>
  <c r="G73" i="1"/>
  <c r="C73" i="1"/>
  <c r="D79" i="1"/>
  <c r="E79" i="1"/>
  <c r="F79" i="1"/>
  <c r="G79" i="1"/>
  <c r="G82" i="1" s="1"/>
  <c r="C79" i="1"/>
  <c r="C66" i="1"/>
  <c r="C65" i="1"/>
  <c r="C67" i="1" s="1"/>
  <c r="C55" i="1"/>
  <c r="B68" i="1"/>
  <c r="D66" i="1"/>
  <c r="D65" i="1"/>
  <c r="D67" i="1" s="1"/>
  <c r="D57" i="1"/>
  <c r="D58" i="1" s="1"/>
  <c r="D55" i="1"/>
  <c r="E68" i="1"/>
  <c r="H66" i="1"/>
  <c r="H65" i="1"/>
  <c r="H67" i="1"/>
  <c r="H57" i="1"/>
  <c r="H58" i="1" s="1"/>
  <c r="H55" i="1"/>
  <c r="F66" i="1"/>
  <c r="F65" i="1"/>
  <c r="F68" i="1" s="1"/>
  <c r="F58" i="1"/>
  <c r="F57" i="1"/>
  <c r="F55" i="1"/>
  <c r="G66" i="1"/>
  <c r="G65" i="1"/>
  <c r="G58" i="1"/>
  <c r="G57" i="1"/>
  <c r="G55" i="1"/>
  <c r="Q68" i="1"/>
  <c r="P68" i="1"/>
  <c r="P52" i="1"/>
  <c r="J49" i="1"/>
  <c r="J52" i="1" s="1"/>
  <c r="J51" i="1"/>
  <c r="J50" i="1"/>
  <c r="H49" i="1"/>
  <c r="H50" i="1"/>
  <c r="B50" i="1"/>
  <c r="B52" i="1"/>
  <c r="C49" i="1"/>
  <c r="C50" i="1" s="1"/>
  <c r="D49" i="1"/>
  <c r="D52" i="1" s="1"/>
  <c r="E52" i="1"/>
  <c r="G52" i="1"/>
  <c r="Q52" i="1"/>
  <c r="D42" i="1"/>
  <c r="D50" i="1"/>
  <c r="Q50" i="1"/>
  <c r="H26" i="1"/>
  <c r="H25" i="1"/>
  <c r="H23" i="1"/>
  <c r="E33" i="1"/>
  <c r="E36" i="1" s="1"/>
  <c r="G33" i="1"/>
  <c r="G36" i="1" s="1"/>
  <c r="H34" i="1"/>
  <c r="H35" i="1"/>
  <c r="D34" i="1"/>
  <c r="D35" i="1"/>
  <c r="C34" i="1"/>
  <c r="C35" i="1"/>
  <c r="D23" i="1"/>
  <c r="B36" i="1"/>
  <c r="D26" i="1"/>
  <c r="D25" i="1" s="1"/>
  <c r="Q36" i="1"/>
  <c r="P36" i="1"/>
  <c r="J20" i="1"/>
  <c r="P20" i="1"/>
  <c r="Q20" i="1"/>
  <c r="B17" i="1"/>
  <c r="B20" i="1" s="1"/>
  <c r="B19" i="1"/>
  <c r="B18" i="1"/>
  <c r="D19" i="1"/>
  <c r="D18" i="1"/>
  <c r="C20" i="1"/>
  <c r="E20" i="1"/>
  <c r="C19" i="1"/>
  <c r="D8" i="1"/>
  <c r="D7" i="1"/>
  <c r="D20" i="1" s="1"/>
  <c r="F7" i="1"/>
  <c r="F20" i="1" s="1"/>
  <c r="G7" i="1"/>
  <c r="G20" i="1" s="1"/>
  <c r="H68" i="1" l="1"/>
  <c r="D51" i="1"/>
  <c r="H51" i="1"/>
  <c r="D82" i="1"/>
  <c r="E82" i="1"/>
  <c r="D33" i="1"/>
  <c r="D36" i="1" s="1"/>
  <c r="H52" i="1"/>
  <c r="H33" i="1"/>
  <c r="H36" i="1" s="1"/>
  <c r="D68" i="1"/>
  <c r="C68" i="1"/>
  <c r="F67" i="1"/>
  <c r="C33" i="1"/>
  <c r="C36" i="1" s="1"/>
  <c r="F82" i="1"/>
  <c r="G67" i="1"/>
  <c r="C82" i="1"/>
  <c r="G68" i="1"/>
  <c r="C52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<sst xmlns="http://schemas.openxmlformats.org/spreadsheetml/2006/main" count="93" uniqueCount="29">
  <si>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</si>
  <si>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</si>
  <si>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</si>
  <si>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</si>
  <si>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</si>
  <si>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</si>
  <si>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</si>
  <si>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</si>
  <si>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</si>
  <si>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</si>
  <si>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</si>
  <si>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</si>
  <si>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</si>
  <si>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</si>
  <si>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</si>
  <si>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</si>
  <si>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</si>
  <si>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</si>
  <si>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</si>
  <si>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</si>
  <si>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</si>
  <si>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</si>
  <si>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Extended Class rooms</t>
  </si>
  <si>
    <t>2015</t>
  </si>
  <si>
    <t>Central School</t>
  </si>
  <si>
    <t>Government</t>
  </si>
  <si>
    <t>Day Care</t>
  </si>
  <si>
    <t>Other Institutions*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</si>
  <si>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(2015-2020)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</si>
</sst>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37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37" fontId="5" fillId="0" borderId="2" xfId="0" applyNumberFormat="1" applyFont="1" applyFill="1" applyBorder="1" applyAlignment="1" applyProtection="1">
      <alignment vertical="center"/>
    </xf>
    <xf numFmtId="37" fontId="5" fillId="0" borderId="0" xfId="0" applyNumberFormat="1" applyFont="1" applyFill="1" applyBorder="1" applyAlignment="1" applyProtection="1">
      <alignment horizontal="right" vertical="center"/>
    </xf>
    <xf numFmtId="1" fontId="7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/>
    </xf>
    <xf numFmtId="37" fontId="5" fillId="0" borderId="3" xfId="0" applyNumberFormat="1" applyFont="1" applyFill="1" applyBorder="1" applyAlignment="1" applyProtection="1">
      <alignment horizontal="left" vertical="center"/>
    </xf>
    <xf numFmtId="1" fontId="7" fillId="0" borderId="4" xfId="1" quotePrefix="1" applyNumberFormat="1" applyFont="1" applyFill="1" applyBorder="1" applyAlignment="1" applyProtection="1">
      <alignment horizontal="right" vertical="center"/>
    </xf>
    <xf numFmtId="37" fontId="6" fillId="0" borderId="2" xfId="0" quotePrefix="1" applyNumberFormat="1" applyFont="1" applyFill="1" applyBorder="1" applyAlignment="1" applyProtection="1">
      <alignment horizontal="left" vertical="center"/>
    </xf>
    <xf numFmtId="37" fontId="5" fillId="0" borderId="0" xfId="0" quotePrefix="1" applyNumberFormat="1" applyFont="1" applyFill="1" applyBorder="1" applyAlignment="1" applyProtection="1">
      <alignment horizontal="right" vertical="center"/>
    </xf>
    <xf numFmtId="164" fontId="5" fillId="0" borderId="0" xfId="1" quotePrefix="1" applyFont="1" applyFill="1" applyBorder="1" applyAlignment="1">
      <alignment horizontal="right" vertical="center"/>
    </xf>
    <xf numFmtId="165" fontId="5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37" fontId="5" fillId="0" borderId="2" xfId="0" applyNumberFormat="1" applyFont="1" applyFill="1" applyBorder="1" applyAlignment="1" applyProtection="1">
      <alignment horizontal="left" vertical="center" indent="2"/>
    </xf>
    <xf numFmtId="0" fontId="5" fillId="0" borderId="2" xfId="0" applyFont="1" applyFill="1" applyBorder="1" applyAlignment="1">
      <alignment horizontal="left" vertical="center" indent="2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1" fontId="7" fillId="0" borderId="7" xfId="1" quotePrefix="1" applyNumberFormat="1" applyFont="1" applyFill="1" applyBorder="1" applyAlignment="1" applyProtection="1">
      <alignment horizontal="right" vertical="center"/>
    </xf>
    <xf numFmtId="1" fontId="7" fillId="0" borderId="2" xfId="1" quotePrefix="1" applyNumberFormat="1" applyFont="1" applyFill="1" applyBorder="1" applyAlignment="1" applyProtection="1">
      <alignment horizontal="right" vertical="center"/>
    </xf>
    <xf numFmtId="1" fontId="7" fillId="0" borderId="8" xfId="1" quotePrefix="1" applyNumberFormat="1" applyFont="1" applyFill="1" applyBorder="1" applyAlignment="1" applyProtection="1">
      <alignment horizontal="right" vertical="center"/>
    </xf>
    <xf numFmtId="1" fontId="7" fillId="0" borderId="3" xfId="1" quotePrefix="1" applyNumberFormat="1" applyFont="1" applyFill="1" applyBorder="1" applyAlignment="1" applyProtection="1">
      <alignment horizontal="right" vertical="center"/>
    </xf>
    <xf numFmtId="165" fontId="5" fillId="0" borderId="9" xfId="1" quotePrefix="1" applyNumberFormat="1" applyFont="1" applyFill="1" applyBorder="1" applyAlignment="1" applyProtection="1">
      <alignment horizontal="right" vertical="center"/>
    </xf>
    <xf numFmtId="165" fontId="5" fillId="0" borderId="10" xfId="1" quotePrefix="1" applyNumberFormat="1" applyFont="1" applyFill="1" applyBorder="1" applyAlignment="1" applyProtection="1">
      <alignment horizontal="right" vertical="center"/>
    </xf>
    <xf numFmtId="165" fontId="5" fillId="0" borderId="11" xfId="1" quotePrefix="1" applyNumberFormat="1" applyFont="1" applyFill="1" applyBorder="1" applyAlignment="1" applyProtection="1">
      <alignment horizontal="right" vertical="center"/>
    </xf>
    <xf numFmtId="0" fontId="6" fillId="0" borderId="2" xfId="0" quotePrefix="1" applyNumberFormat="1" applyFont="1" applyFill="1" applyBorder="1" applyAlignment="1" applyProtection="1">
      <alignment horizontal="left" vertical="center"/>
    </xf>
    <xf numFmtId="1" fontId="5" fillId="0" borderId="0" xfId="0" applyNumberFormat="1" applyFont="1" applyFill="1" applyAlignment="1">
      <alignment vertical="center"/>
    </xf>
    <xf numFmtId="0" fontId="5" fillId="0" borderId="9" xfId="0" applyFont="1" applyFill="1" applyBorder="1" applyAlignment="1">
      <alignment vertical="center"/>
    </xf>
    <xf numFmtId="165" fontId="5" fillId="0" borderId="7" xfId="1" quotePrefix="1" applyNumberFormat="1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37" fontId="6" fillId="0" borderId="12" xfId="0" applyNumberFormat="1" applyFont="1" applyFill="1" applyBorder="1" applyAlignment="1" applyProtection="1">
      <alignment horizontal="right" vertical="center" wrapText="1"/>
    </xf>
    <xf numFmtId="37" fontId="6" fillId="0" borderId="6" xfId="0" applyNumberFormat="1" applyFont="1" applyFill="1" applyBorder="1" applyAlignment="1" applyProtection="1">
      <alignment horizontal="right" vertical="center" wrapText="1"/>
    </xf>
    <xf numFmtId="37" fontId="6" fillId="0" borderId="13" xfId="0" applyNumberFormat="1" applyFont="1" applyFill="1" applyBorder="1" applyAlignment="1" applyProtection="1">
      <alignment horizontal="left" vertical="center"/>
    </xf>
    <xf numFmtId="37" fontId="6" fillId="0" borderId="14" xfId="0" applyNumberFormat="1" applyFont="1" applyFill="1" applyBorder="1" applyAlignment="1" applyProtection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Q82"/>
  <sheetViews>
    <sheetView tabSelected="1" zoomScale="60" zoomScaleNormal="60" workbookViewId="0">
      <pane ySplit="4" topLeftCell="A61" activePane="bottomLeft" state="frozen"/>
      <selection pane="bottomLeft" activeCell="X79" sqref="X79"/>
    </sheetView>
  </sheetViews>
  <sheetFormatPr defaultColWidth="3.85546875" defaultRowHeight="19.5" customHeight="1" x14ac:dyDescent="0.25"/>
  <cols>
    <col min="1" max="1" width="41" style="19" customWidth="1"/>
    <col min="2" max="2" width="9.7109375" style="19" customWidth="1"/>
    <col min="3" max="3" width="11.28515625" style="19" customWidth="1"/>
    <col min="4" max="4" width="10.85546875" style="19" customWidth="1"/>
    <col min="5" max="5" width="12.42578125" style="19" customWidth="1"/>
    <col min="6" max="6" width="13.42578125" style="19" customWidth="1"/>
    <col min="7" max="7" width="13" style="19" customWidth="1"/>
    <col min="8" max="8" width="11.42578125" style="19" customWidth="1"/>
    <col min="9" max="9" width="12.140625" style="19" customWidth="1"/>
    <col min="10" max="11" width="10" style="19" customWidth="1"/>
    <col min="12" max="12" width="13.42578125" style="19" customWidth="1"/>
    <col min="13" max="13" width="13" style="19" customWidth="1"/>
    <col min="14" max="14" width="12.5703125" style="19" customWidth="1"/>
    <col min="15" max="15" width="10" style="19" customWidth="1"/>
    <col min="16" max="16" width="13" style="19" customWidth="1"/>
    <col min="17" max="17" width="15.85546875" style="19" customWidth="1"/>
    <col min="18" max="22" width="3.85546875" style="19"/>
    <col min="23" max="23" width="5.28515625" style="19" bestFit="1" customWidth="1"/>
    <col min="24" max="16384" width="3.85546875" style="19"/>
  </cols>
  <sheetData>
    <row r="1" spans="1:17" ht="28.5" customHeight="1" x14ac:dyDescent="0.25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8.5" customHeight="1" x14ac:dyDescent="0.25">
      <c r="A3" s="37" t="s">
        <v>0</v>
      </c>
      <c r="B3" s="34" t="s">
        <v>25</v>
      </c>
      <c r="C3" s="34"/>
      <c r="D3" s="34"/>
      <c r="E3" s="34"/>
      <c r="F3" s="34"/>
      <c r="G3" s="34"/>
      <c r="H3" s="34"/>
      <c r="I3" s="34"/>
      <c r="J3" s="34" t="s">
        <v>7</v>
      </c>
      <c r="K3" s="34"/>
      <c r="L3" s="34"/>
      <c r="M3" s="34"/>
      <c r="N3" s="34"/>
      <c r="O3" s="34"/>
      <c r="P3" s="35" t="s">
        <v>27</v>
      </c>
      <c r="Q3" s="36" t="s">
        <v>8</v>
      </c>
    </row>
    <row r="4" spans="1:17" s="20" customFormat="1" ht="66" customHeight="1" x14ac:dyDescent="0.25">
      <c r="A4" s="38"/>
      <c r="B4" s="3" t="s">
        <v>1</v>
      </c>
      <c r="C4" s="3" t="s">
        <v>22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24</v>
      </c>
      <c r="I4" s="21" t="s">
        <v>6</v>
      </c>
      <c r="J4" s="22" t="s">
        <v>26</v>
      </c>
      <c r="K4" s="3" t="s">
        <v>2</v>
      </c>
      <c r="L4" s="4" t="s">
        <v>3</v>
      </c>
      <c r="M4" s="4" t="s">
        <v>4</v>
      </c>
      <c r="N4" s="4" t="s">
        <v>5</v>
      </c>
      <c r="O4" s="21" t="s">
        <v>6</v>
      </c>
      <c r="P4" s="35"/>
      <c r="Q4" s="36"/>
    </row>
    <row r="5" spans="1:17" ht="19.5" customHeight="1" x14ac:dyDescent="0.25">
      <c r="A5" s="11" t="s">
        <v>23</v>
      </c>
      <c r="B5" s="12"/>
      <c r="C5" s="13"/>
      <c r="D5" s="13"/>
      <c r="E5" s="13"/>
      <c r="F5" s="13"/>
      <c r="G5" s="13"/>
      <c r="H5" s="13"/>
      <c r="I5" s="14"/>
      <c r="J5" s="27"/>
      <c r="K5" s="28"/>
      <c r="L5" s="28"/>
      <c r="M5" s="28"/>
      <c r="N5" s="28"/>
      <c r="O5" s="29"/>
      <c r="P5" s="13"/>
      <c r="Q5" s="13"/>
    </row>
    <row r="6" spans="1:17" ht="19.5" customHeight="1" x14ac:dyDescent="0.25">
      <c r="A6" s="5" t="s">
        <v>9</v>
      </c>
      <c r="B6" s="6">
        <v>7</v>
      </c>
      <c r="C6" s="7">
        <v>8</v>
      </c>
      <c r="D6" s="7">
        <v>20</v>
      </c>
      <c r="E6" s="7">
        <v>1</v>
      </c>
      <c r="F6" s="7">
        <v>2</v>
      </c>
      <c r="G6" s="7">
        <v>2</v>
      </c>
      <c r="H6" s="7">
        <v>0</v>
      </c>
      <c r="I6" s="7">
        <v>0</v>
      </c>
      <c r="J6" s="23">
        <v>2</v>
      </c>
      <c r="K6" s="7">
        <v>0</v>
      </c>
      <c r="L6" s="7">
        <v>0</v>
      </c>
      <c r="M6" s="7">
        <v>0</v>
      </c>
      <c r="N6" s="7">
        <v>0</v>
      </c>
      <c r="O6" s="24">
        <v>0</v>
      </c>
      <c r="P6" s="7">
        <v>1</v>
      </c>
      <c r="Q6" s="7">
        <v>39</v>
      </c>
    </row>
    <row r="7" spans="1:17" ht="19.5" customHeight="1" x14ac:dyDescent="0.25">
      <c r="A7" s="8" t="s">
        <v>10</v>
      </c>
      <c r="B7" s="6">
        <v>17</v>
      </c>
      <c r="C7" s="7">
        <v>15</v>
      </c>
      <c r="D7" s="7">
        <f>D9+D10</f>
        <v>163</v>
      </c>
      <c r="E7" s="7">
        <v>18</v>
      </c>
      <c r="F7" s="7">
        <f>32+30</f>
        <v>62</v>
      </c>
      <c r="G7" s="7">
        <f>58+35</f>
        <v>93</v>
      </c>
      <c r="H7" s="7">
        <v>0</v>
      </c>
      <c r="I7" s="7">
        <v>0</v>
      </c>
      <c r="J7" s="23">
        <v>5</v>
      </c>
      <c r="K7" s="7">
        <v>0</v>
      </c>
      <c r="L7" s="7">
        <v>0</v>
      </c>
      <c r="M7" s="7">
        <v>0</v>
      </c>
      <c r="N7" s="7">
        <v>0</v>
      </c>
      <c r="O7" s="24">
        <v>0</v>
      </c>
      <c r="P7" s="7">
        <v>16</v>
      </c>
      <c r="Q7" s="7">
        <v>39</v>
      </c>
    </row>
    <row r="8" spans="1:17" ht="19.5" customHeight="1" x14ac:dyDescent="0.25">
      <c r="A8" s="15" t="s">
        <v>11</v>
      </c>
      <c r="B8" s="6">
        <v>17</v>
      </c>
      <c r="C8" s="6">
        <v>15</v>
      </c>
      <c r="D8" s="7">
        <f>D10+D11</f>
        <v>69</v>
      </c>
      <c r="E8" s="7">
        <v>18</v>
      </c>
      <c r="F8" s="7">
        <v>62</v>
      </c>
      <c r="G8" s="19">
        <v>93</v>
      </c>
      <c r="H8" s="7">
        <v>0</v>
      </c>
      <c r="I8" s="7">
        <v>0</v>
      </c>
      <c r="J8" s="23">
        <v>5</v>
      </c>
      <c r="K8" s="7">
        <v>0</v>
      </c>
      <c r="L8" s="7">
        <v>0</v>
      </c>
      <c r="M8" s="7">
        <v>0</v>
      </c>
      <c r="N8" s="7">
        <v>0</v>
      </c>
      <c r="O8" s="24">
        <v>0</v>
      </c>
      <c r="P8" s="7">
        <v>16</v>
      </c>
      <c r="Q8" s="7">
        <v>39</v>
      </c>
    </row>
    <row r="9" spans="1:17" ht="19.5" customHeight="1" x14ac:dyDescent="0.25">
      <c r="A9" s="17" t="s">
        <v>12</v>
      </c>
      <c r="B9" s="6">
        <v>2</v>
      </c>
      <c r="C9" s="6">
        <v>12</v>
      </c>
      <c r="D9" s="7">
        <v>94</v>
      </c>
      <c r="E9" s="7">
        <v>10</v>
      </c>
      <c r="F9" s="7">
        <v>46</v>
      </c>
      <c r="G9" s="7">
        <v>56</v>
      </c>
      <c r="H9" s="7">
        <v>0</v>
      </c>
      <c r="I9" s="7">
        <v>0</v>
      </c>
      <c r="J9" s="23">
        <v>0</v>
      </c>
      <c r="K9" s="7">
        <v>0</v>
      </c>
      <c r="L9" s="7">
        <v>0</v>
      </c>
      <c r="M9" s="7">
        <v>0</v>
      </c>
      <c r="N9" s="7">
        <v>0</v>
      </c>
      <c r="O9" s="24">
        <v>0</v>
      </c>
      <c r="P9" s="7">
        <v>11</v>
      </c>
      <c r="Q9" s="7">
        <v>13</v>
      </c>
    </row>
    <row r="10" spans="1:17" ht="19.5" customHeight="1" x14ac:dyDescent="0.25">
      <c r="A10" s="17" t="s">
        <v>13</v>
      </c>
      <c r="B10" s="6">
        <v>15</v>
      </c>
      <c r="C10" s="7">
        <v>3</v>
      </c>
      <c r="D10" s="7">
        <v>69</v>
      </c>
      <c r="E10" s="7">
        <v>8</v>
      </c>
      <c r="F10" s="7">
        <v>16</v>
      </c>
      <c r="G10" s="7">
        <v>37</v>
      </c>
      <c r="H10" s="7">
        <v>0</v>
      </c>
      <c r="I10" s="7">
        <v>0</v>
      </c>
      <c r="J10" s="23">
        <v>5</v>
      </c>
      <c r="K10" s="7">
        <v>0</v>
      </c>
      <c r="L10" s="7">
        <v>0</v>
      </c>
      <c r="M10" s="7">
        <v>0</v>
      </c>
      <c r="N10" s="7">
        <v>0</v>
      </c>
      <c r="O10" s="24">
        <v>0</v>
      </c>
      <c r="P10" s="7">
        <v>5</v>
      </c>
      <c r="Q10" s="7">
        <v>26</v>
      </c>
    </row>
    <row r="11" spans="1:17" ht="19.5" customHeight="1" x14ac:dyDescent="0.25">
      <c r="A11" s="15" t="s">
        <v>14</v>
      </c>
      <c r="B11" s="6">
        <v>0</v>
      </c>
      <c r="C11" s="7">
        <v>0</v>
      </c>
      <c r="D11" s="7">
        <v>0</v>
      </c>
      <c r="E11" s="7">
        <v>0</v>
      </c>
      <c r="F11" s="7">
        <v>0</v>
      </c>
      <c r="G11" s="19">
        <v>0</v>
      </c>
      <c r="H11" s="7">
        <v>0</v>
      </c>
      <c r="I11" s="7">
        <v>0</v>
      </c>
      <c r="J11" s="23">
        <v>0</v>
      </c>
      <c r="K11" s="7">
        <v>0</v>
      </c>
      <c r="L11" s="7">
        <v>0</v>
      </c>
      <c r="M11" s="7">
        <v>0</v>
      </c>
      <c r="N11" s="7">
        <v>0</v>
      </c>
      <c r="O11" s="24">
        <v>0</v>
      </c>
      <c r="P11" s="7">
        <v>0</v>
      </c>
      <c r="Q11" s="7">
        <v>0</v>
      </c>
    </row>
    <row r="12" spans="1:17" ht="19.5" customHeight="1" x14ac:dyDescent="0.25">
      <c r="A12" s="17" t="s">
        <v>12</v>
      </c>
      <c r="B12" s="6">
        <v>0</v>
      </c>
      <c r="C12" s="7">
        <v>0</v>
      </c>
      <c r="D12" s="7">
        <v>0</v>
      </c>
      <c r="E12" s="7">
        <v>0</v>
      </c>
      <c r="F12" s="7">
        <v>0</v>
      </c>
      <c r="G12" s="19">
        <v>0</v>
      </c>
      <c r="H12" s="7">
        <v>0</v>
      </c>
      <c r="I12" s="7">
        <v>0</v>
      </c>
      <c r="J12" s="23">
        <v>0</v>
      </c>
      <c r="K12" s="7">
        <v>0</v>
      </c>
      <c r="L12" s="7">
        <v>0</v>
      </c>
      <c r="M12" s="7">
        <v>0</v>
      </c>
      <c r="N12" s="7">
        <v>0</v>
      </c>
      <c r="O12" s="24">
        <v>0</v>
      </c>
      <c r="P12" s="7">
        <v>0</v>
      </c>
      <c r="Q12" s="7">
        <v>0</v>
      </c>
    </row>
    <row r="13" spans="1:17" ht="19.5" customHeight="1" x14ac:dyDescent="0.25">
      <c r="A13" s="17" t="s">
        <v>13</v>
      </c>
      <c r="B13" s="6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23">
        <v>0</v>
      </c>
      <c r="K13" s="7">
        <v>0</v>
      </c>
      <c r="L13" s="7">
        <v>0</v>
      </c>
      <c r="M13" s="7">
        <v>0</v>
      </c>
      <c r="N13" s="7">
        <v>0</v>
      </c>
      <c r="O13" s="24">
        <v>0</v>
      </c>
      <c r="P13" s="7">
        <v>0</v>
      </c>
      <c r="Q13" s="7">
        <v>0</v>
      </c>
    </row>
    <row r="14" spans="1:17" ht="19.5" customHeight="1" x14ac:dyDescent="0.25">
      <c r="A14" s="16" t="s">
        <v>15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7">
        <v>0</v>
      </c>
      <c r="I14" s="7">
        <v>0</v>
      </c>
      <c r="J14" s="23">
        <v>0</v>
      </c>
      <c r="K14" s="7">
        <v>0</v>
      </c>
      <c r="L14" s="7">
        <v>0</v>
      </c>
      <c r="M14" s="7">
        <v>0</v>
      </c>
      <c r="N14" s="7">
        <v>0</v>
      </c>
      <c r="O14" s="24">
        <v>0</v>
      </c>
      <c r="P14" s="7">
        <v>0</v>
      </c>
      <c r="Q14" s="7">
        <v>0</v>
      </c>
    </row>
    <row r="15" spans="1:17" ht="19.5" customHeight="1" x14ac:dyDescent="0.25">
      <c r="A15" s="18" t="s">
        <v>16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7">
        <v>0</v>
      </c>
      <c r="I15" s="7">
        <v>0</v>
      </c>
      <c r="J15" s="23">
        <v>0</v>
      </c>
      <c r="K15" s="7">
        <v>0</v>
      </c>
      <c r="L15" s="7">
        <v>0</v>
      </c>
      <c r="M15" s="7">
        <v>0</v>
      </c>
      <c r="N15" s="7">
        <v>0</v>
      </c>
      <c r="O15" s="24">
        <v>0</v>
      </c>
      <c r="P15" s="7">
        <v>0</v>
      </c>
      <c r="Q15" s="7">
        <v>0</v>
      </c>
    </row>
    <row r="16" spans="1:17" ht="19.5" customHeight="1" x14ac:dyDescent="0.25">
      <c r="A16" s="18" t="s">
        <v>17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7">
        <v>0</v>
      </c>
      <c r="I16" s="7">
        <v>0</v>
      </c>
      <c r="J16" s="23">
        <v>0</v>
      </c>
      <c r="K16" s="7">
        <v>0</v>
      </c>
      <c r="L16" s="7">
        <v>0</v>
      </c>
      <c r="M16" s="7">
        <v>0</v>
      </c>
      <c r="N16" s="7">
        <v>0</v>
      </c>
      <c r="O16" s="24">
        <v>0</v>
      </c>
      <c r="P16" s="7">
        <v>0</v>
      </c>
      <c r="Q16" s="7">
        <v>0</v>
      </c>
    </row>
    <row r="17" spans="1:17" ht="19.5" customHeight="1" x14ac:dyDescent="0.25">
      <c r="A17" s="15" t="s">
        <v>18</v>
      </c>
      <c r="B17" s="6">
        <f>35+63+30+21+80+33+31</f>
        <v>293</v>
      </c>
      <c r="C17" s="7">
        <v>173</v>
      </c>
      <c r="D17" s="7">
        <v>5097</v>
      </c>
      <c r="E17" s="7">
        <v>393</v>
      </c>
      <c r="F17" s="7">
        <v>1311</v>
      </c>
      <c r="G17" s="7">
        <v>1176</v>
      </c>
      <c r="H17" s="7">
        <v>0</v>
      </c>
      <c r="I17" s="7">
        <v>0</v>
      </c>
      <c r="J17" s="23">
        <v>38</v>
      </c>
      <c r="K17" s="7">
        <v>0</v>
      </c>
      <c r="L17" s="7">
        <v>0</v>
      </c>
      <c r="M17" s="7">
        <v>0</v>
      </c>
      <c r="N17" s="7">
        <v>0</v>
      </c>
      <c r="O17" s="24">
        <v>0</v>
      </c>
      <c r="P17" s="7">
        <v>793</v>
      </c>
      <c r="Q17" s="7">
        <v>496</v>
      </c>
    </row>
    <row r="18" spans="1:17" ht="19.5" customHeight="1" x14ac:dyDescent="0.25">
      <c r="A18" s="17" t="s">
        <v>19</v>
      </c>
      <c r="B18" s="6">
        <f>17+34+17+9+41+18+16</f>
        <v>152</v>
      </c>
      <c r="C18" s="7">
        <v>106</v>
      </c>
      <c r="D18" s="7">
        <f>3883-1719</f>
        <v>2164</v>
      </c>
      <c r="E18" s="7">
        <v>199</v>
      </c>
      <c r="F18" s="7">
        <v>604</v>
      </c>
      <c r="G18" s="7">
        <v>810</v>
      </c>
      <c r="H18" s="7">
        <v>0</v>
      </c>
      <c r="I18" s="7">
        <v>0</v>
      </c>
      <c r="J18" s="23">
        <v>22</v>
      </c>
      <c r="K18" s="7">
        <v>0</v>
      </c>
      <c r="L18" s="7">
        <v>0</v>
      </c>
      <c r="M18" s="7">
        <v>0</v>
      </c>
      <c r="N18" s="7">
        <v>0</v>
      </c>
      <c r="O18" s="24">
        <v>0</v>
      </c>
      <c r="P18" s="7">
        <v>725</v>
      </c>
      <c r="Q18" s="7">
        <v>110</v>
      </c>
    </row>
    <row r="19" spans="1:17" ht="19.5" customHeight="1" x14ac:dyDescent="0.25">
      <c r="A19" s="17" t="s">
        <v>20</v>
      </c>
      <c r="B19" s="6">
        <f>18+29+13+12+39+15+15</f>
        <v>141</v>
      </c>
      <c r="C19" s="7">
        <f>173-106</f>
        <v>67</v>
      </c>
      <c r="D19" s="7">
        <f>5097-2164</f>
        <v>2933</v>
      </c>
      <c r="E19" s="7">
        <v>194</v>
      </c>
      <c r="F19" s="7">
        <v>707</v>
      </c>
      <c r="G19" s="7">
        <v>952</v>
      </c>
      <c r="H19" s="7">
        <v>0</v>
      </c>
      <c r="I19" s="7">
        <v>0</v>
      </c>
      <c r="J19" s="23">
        <v>16</v>
      </c>
      <c r="K19" s="7">
        <v>0</v>
      </c>
      <c r="L19" s="7">
        <v>0</v>
      </c>
      <c r="M19" s="7">
        <v>0</v>
      </c>
      <c r="N19" s="7">
        <v>0</v>
      </c>
      <c r="O19" s="24">
        <v>0</v>
      </c>
      <c r="P19" s="7">
        <v>68</v>
      </c>
      <c r="Q19" s="7">
        <v>386</v>
      </c>
    </row>
    <row r="20" spans="1:17" ht="19.5" customHeight="1" x14ac:dyDescent="0.25">
      <c r="A20" s="9" t="s">
        <v>21</v>
      </c>
      <c r="B20" s="10">
        <f t="shared" ref="B20:G20" si="0">B17/B7</f>
        <v>17.235294117647058</v>
      </c>
      <c r="C20" s="10">
        <f t="shared" si="0"/>
        <v>11.533333333333333</v>
      </c>
      <c r="D20" s="10">
        <f t="shared" si="0"/>
        <v>31.269938650306749</v>
      </c>
      <c r="E20" s="10">
        <f t="shared" si="0"/>
        <v>21.833333333333332</v>
      </c>
      <c r="F20" s="10">
        <f t="shared" si="0"/>
        <v>21.14516129032258</v>
      </c>
      <c r="G20" s="10">
        <f t="shared" si="0"/>
        <v>12.64516129032258</v>
      </c>
      <c r="H20" s="10">
        <v>0</v>
      </c>
      <c r="I20" s="10">
        <v>0</v>
      </c>
      <c r="J20" s="25">
        <f>J17/J7</f>
        <v>7.6</v>
      </c>
      <c r="K20" s="10">
        <v>0</v>
      </c>
      <c r="L20" s="10">
        <v>0</v>
      </c>
      <c r="M20" s="10">
        <v>0</v>
      </c>
      <c r="N20" s="10">
        <v>0</v>
      </c>
      <c r="O20" s="26">
        <v>0</v>
      </c>
      <c r="P20" s="10">
        <f>P17/P7</f>
        <v>49.5625</v>
      </c>
      <c r="Q20" s="10">
        <f>Q17/Q7</f>
        <v>12.717948717948717</v>
      </c>
    </row>
    <row r="21" spans="1:17" ht="19.5" customHeight="1" x14ac:dyDescent="0.25">
      <c r="A21" s="30">
        <v>2016</v>
      </c>
      <c r="B21" s="12"/>
      <c r="C21" s="13"/>
      <c r="D21" s="13"/>
      <c r="E21" s="13"/>
      <c r="F21" s="13"/>
      <c r="G21" s="13"/>
      <c r="H21" s="13"/>
      <c r="I21" s="14"/>
      <c r="J21" s="27"/>
      <c r="K21" s="28"/>
      <c r="L21" s="28"/>
      <c r="M21" s="28"/>
      <c r="N21" s="28"/>
      <c r="O21" s="29"/>
      <c r="P21" s="13"/>
      <c r="Q21" s="13"/>
    </row>
    <row r="22" spans="1:17" ht="19.5" customHeight="1" x14ac:dyDescent="0.25">
      <c r="A22" s="5" t="s">
        <v>9</v>
      </c>
      <c r="B22" s="6">
        <v>13</v>
      </c>
      <c r="C22" s="7">
        <v>8</v>
      </c>
      <c r="D22" s="7">
        <v>17</v>
      </c>
      <c r="E22" s="7">
        <v>1</v>
      </c>
      <c r="F22" s="7">
        <v>0</v>
      </c>
      <c r="G22" s="7">
        <v>1</v>
      </c>
      <c r="H22" s="7">
        <v>3</v>
      </c>
      <c r="I22" s="7">
        <v>0</v>
      </c>
      <c r="J22" s="23">
        <v>3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39</v>
      </c>
    </row>
    <row r="23" spans="1:17" ht="19.5" customHeight="1" x14ac:dyDescent="0.25">
      <c r="A23" s="8" t="s">
        <v>10</v>
      </c>
      <c r="B23" s="6">
        <v>28</v>
      </c>
      <c r="C23" s="7">
        <v>13</v>
      </c>
      <c r="D23" s="7">
        <f>7+8+5+8+4+7+5+8+8+5+13+8+4+4+4+4+40+4+39</f>
        <v>185</v>
      </c>
      <c r="E23" s="7">
        <v>19</v>
      </c>
      <c r="F23" s="7">
        <v>0</v>
      </c>
      <c r="G23" s="7">
        <v>61</v>
      </c>
      <c r="H23" s="7">
        <f>51+33+41</f>
        <v>125</v>
      </c>
      <c r="I23" s="7">
        <v>0</v>
      </c>
      <c r="J23" s="23"/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14</v>
      </c>
      <c r="Q23" s="7">
        <v>39</v>
      </c>
    </row>
    <row r="24" spans="1:17" ht="19.5" customHeight="1" x14ac:dyDescent="0.25">
      <c r="A24" s="15" t="s">
        <v>11</v>
      </c>
      <c r="B24" s="6">
        <v>28</v>
      </c>
      <c r="C24" s="6">
        <v>13</v>
      </c>
      <c r="D24" s="7">
        <v>185</v>
      </c>
      <c r="E24" s="7">
        <v>19</v>
      </c>
      <c r="F24" s="7">
        <v>0</v>
      </c>
      <c r="G24" s="19">
        <v>61</v>
      </c>
      <c r="H24" s="7">
        <v>125</v>
      </c>
      <c r="I24" s="7">
        <v>0</v>
      </c>
      <c r="J24" s="23"/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14</v>
      </c>
      <c r="Q24" s="7">
        <v>39</v>
      </c>
    </row>
    <row r="25" spans="1:17" ht="19.5" customHeight="1" x14ac:dyDescent="0.25">
      <c r="A25" s="17" t="s">
        <v>12</v>
      </c>
      <c r="B25" s="6">
        <v>0</v>
      </c>
      <c r="C25" s="6">
        <v>10</v>
      </c>
      <c r="D25" s="31">
        <f>D24-D26</f>
        <v>88</v>
      </c>
      <c r="E25" s="7">
        <v>11</v>
      </c>
      <c r="F25" s="7">
        <v>0</v>
      </c>
      <c r="G25" s="7">
        <v>33</v>
      </c>
      <c r="H25" s="7">
        <f>34+27+26</f>
        <v>87</v>
      </c>
      <c r="I25" s="7">
        <v>0</v>
      </c>
      <c r="J25" s="23"/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9</v>
      </c>
      <c r="Q25" s="7">
        <v>13</v>
      </c>
    </row>
    <row r="26" spans="1:17" ht="19.5" customHeight="1" x14ac:dyDescent="0.25">
      <c r="A26" s="17" t="s">
        <v>13</v>
      </c>
      <c r="B26" s="6">
        <v>28</v>
      </c>
      <c r="C26" s="7">
        <v>3</v>
      </c>
      <c r="D26" s="7">
        <f>4+4+4+4+3+4+3+5+5+3+8+3+3+3+1+4+16+4+16</f>
        <v>97</v>
      </c>
      <c r="E26" s="7">
        <v>8</v>
      </c>
      <c r="F26" s="7">
        <v>0</v>
      </c>
      <c r="G26" s="7">
        <v>28</v>
      </c>
      <c r="H26" s="7">
        <f>17+6+15</f>
        <v>38</v>
      </c>
      <c r="I26" s="7">
        <v>0</v>
      </c>
      <c r="J26" s="23"/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5</v>
      </c>
      <c r="Q26" s="7">
        <v>26</v>
      </c>
    </row>
    <row r="27" spans="1:17" ht="19.5" customHeight="1" x14ac:dyDescent="0.25">
      <c r="A27" s="15" t="s">
        <v>14</v>
      </c>
      <c r="B27" s="6">
        <v>0</v>
      </c>
      <c r="C27" s="7">
        <v>0</v>
      </c>
      <c r="D27" s="7">
        <v>0</v>
      </c>
      <c r="E27" s="7">
        <v>0</v>
      </c>
      <c r="F27" s="7">
        <v>0</v>
      </c>
      <c r="G27" s="19">
        <v>0</v>
      </c>
      <c r="H27" s="7">
        <v>0</v>
      </c>
      <c r="I27" s="7">
        <v>0</v>
      </c>
      <c r="J27" s="23"/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 ht="19.5" customHeight="1" x14ac:dyDescent="0.25">
      <c r="A28" s="17" t="s">
        <v>12</v>
      </c>
      <c r="B28" s="6">
        <v>0</v>
      </c>
      <c r="C28" s="7">
        <v>0</v>
      </c>
      <c r="D28" s="7">
        <v>0</v>
      </c>
      <c r="E28" s="7">
        <v>0</v>
      </c>
      <c r="F28" s="7">
        <v>0</v>
      </c>
      <c r="G28" s="19">
        <v>0</v>
      </c>
      <c r="H28" s="7">
        <v>0</v>
      </c>
      <c r="I28" s="7">
        <v>0</v>
      </c>
      <c r="J28" s="23"/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ht="19.5" customHeight="1" x14ac:dyDescent="0.25">
      <c r="A29" s="17" t="s">
        <v>13</v>
      </c>
      <c r="B29" s="6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23"/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ht="19.5" customHeight="1" x14ac:dyDescent="0.25">
      <c r="A30" s="16" t="s">
        <v>15</v>
      </c>
      <c r="B30" s="6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23"/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ht="19.5" customHeight="1" x14ac:dyDescent="0.25">
      <c r="A31" s="18" t="s">
        <v>16</v>
      </c>
      <c r="B31" s="6">
        <v>0</v>
      </c>
      <c r="C31" s="1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23"/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ht="19.5" customHeight="1" x14ac:dyDescent="0.25">
      <c r="A32" s="18" t="s">
        <v>17</v>
      </c>
      <c r="B32" s="6">
        <v>0</v>
      </c>
      <c r="C32" s="1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23"/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pans="1:17" ht="19.5" customHeight="1" x14ac:dyDescent="0.25">
      <c r="A33" s="15" t="s">
        <v>18</v>
      </c>
      <c r="B33" s="6">
        <v>396</v>
      </c>
      <c r="C33" s="7">
        <f>SUM(C34:C35)</f>
        <v>178</v>
      </c>
      <c r="D33" s="7">
        <f>SUM(D34:D35)</f>
        <v>4127</v>
      </c>
      <c r="E33" s="7">
        <f>SUM(E34:E35)</f>
        <v>378</v>
      </c>
      <c r="F33" s="7">
        <v>0</v>
      </c>
      <c r="G33" s="7">
        <f>SUM(G34:G35)</f>
        <v>1134</v>
      </c>
      <c r="H33" s="7">
        <f>SUM(H34:H35)</f>
        <v>2391</v>
      </c>
      <c r="I33" s="7">
        <v>0</v>
      </c>
      <c r="J33" s="23"/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173</v>
      </c>
      <c r="Q33" s="7">
        <v>503</v>
      </c>
    </row>
    <row r="34" spans="1:17" ht="19.5" customHeight="1" x14ac:dyDescent="0.25">
      <c r="A34" s="17" t="s">
        <v>19</v>
      </c>
      <c r="B34" s="6">
        <v>212</v>
      </c>
      <c r="C34" s="7">
        <f>11+6+11+10+11+22+21+16</f>
        <v>108</v>
      </c>
      <c r="D34" s="7">
        <f>477+464+58+36+52+44+24+103+46+64+52+54+70+81+57+102+98+49+79</f>
        <v>2010</v>
      </c>
      <c r="E34" s="7">
        <v>176</v>
      </c>
      <c r="F34" s="7">
        <v>0</v>
      </c>
      <c r="G34" s="7">
        <v>511</v>
      </c>
      <c r="H34" s="7">
        <f>474+361+260</f>
        <v>1095</v>
      </c>
      <c r="I34" s="7">
        <v>0</v>
      </c>
      <c r="J34" s="23"/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147</v>
      </c>
      <c r="Q34" s="7">
        <v>116</v>
      </c>
    </row>
    <row r="35" spans="1:17" ht="19.5" customHeight="1" x14ac:dyDescent="0.25">
      <c r="A35" s="17" t="s">
        <v>20</v>
      </c>
      <c r="B35" s="6">
        <v>184</v>
      </c>
      <c r="C35" s="7">
        <f>5+6+3+6+8+15+13+14</f>
        <v>70</v>
      </c>
      <c r="D35" s="7">
        <f>481+447+61+63+48+46+48+103+44+52+56+67+70+81+71+98+116+58+107</f>
        <v>2117</v>
      </c>
      <c r="E35" s="7">
        <v>202</v>
      </c>
      <c r="F35" s="7">
        <v>0</v>
      </c>
      <c r="G35" s="7">
        <v>623</v>
      </c>
      <c r="H35" s="7">
        <f>555+432+309</f>
        <v>1296</v>
      </c>
      <c r="I35" s="7">
        <v>0</v>
      </c>
      <c r="J35" s="23"/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26</v>
      </c>
      <c r="Q35" s="7">
        <v>387</v>
      </c>
    </row>
    <row r="36" spans="1:17" ht="19.5" customHeight="1" x14ac:dyDescent="0.25">
      <c r="A36" s="9" t="s">
        <v>21</v>
      </c>
      <c r="B36" s="10">
        <f>B33/B23</f>
        <v>14.142857142857142</v>
      </c>
      <c r="C36" s="10">
        <f>C33/C23</f>
        <v>13.692307692307692</v>
      </c>
      <c r="D36" s="10">
        <f>D33/D23</f>
        <v>22.308108108108108</v>
      </c>
      <c r="E36" s="10">
        <f>E33/E23</f>
        <v>19.894736842105264</v>
      </c>
      <c r="F36" s="10">
        <v>0</v>
      </c>
      <c r="G36" s="10">
        <f>G33/G23</f>
        <v>18.590163934426229</v>
      </c>
      <c r="H36" s="10">
        <f>H33/H23</f>
        <v>19.128</v>
      </c>
      <c r="I36" s="10">
        <v>0</v>
      </c>
      <c r="J36" s="25"/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f>P33/P23</f>
        <v>12.357142857142858</v>
      </c>
      <c r="Q36" s="10">
        <f>Q33/Q23</f>
        <v>12.897435897435898</v>
      </c>
    </row>
    <row r="37" spans="1:17" ht="19.5" customHeight="1" x14ac:dyDescent="0.25">
      <c r="A37" s="30">
        <v>2017</v>
      </c>
      <c r="B37" s="12"/>
      <c r="C37" s="13"/>
      <c r="D37" s="13"/>
      <c r="E37" s="13"/>
      <c r="F37" s="13"/>
      <c r="G37" s="13"/>
      <c r="H37" s="13"/>
      <c r="I37" s="14"/>
      <c r="J37" s="27"/>
      <c r="K37" s="28"/>
      <c r="L37" s="28"/>
      <c r="M37" s="28"/>
      <c r="N37" s="28"/>
      <c r="O37" s="29"/>
      <c r="P37" s="13"/>
      <c r="Q37" s="13"/>
    </row>
    <row r="38" spans="1:17" ht="19.5" customHeight="1" x14ac:dyDescent="0.25">
      <c r="A38" s="5" t="s">
        <v>9</v>
      </c>
      <c r="B38" s="6">
        <v>12</v>
      </c>
      <c r="C38" s="7">
        <v>8</v>
      </c>
      <c r="D38" s="7">
        <v>20</v>
      </c>
      <c r="E38" s="7">
        <v>1</v>
      </c>
      <c r="F38" s="7">
        <v>0</v>
      </c>
      <c r="G38" s="7">
        <v>1</v>
      </c>
      <c r="H38" s="7">
        <v>3</v>
      </c>
      <c r="I38" s="7">
        <v>0</v>
      </c>
      <c r="J38" s="23">
        <v>2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1</v>
      </c>
      <c r="Q38" s="7">
        <v>27</v>
      </c>
    </row>
    <row r="39" spans="1:17" ht="19.5" customHeight="1" x14ac:dyDescent="0.25">
      <c r="A39" s="8" t="s">
        <v>10</v>
      </c>
      <c r="B39" s="6">
        <v>12</v>
      </c>
      <c r="C39" s="7">
        <v>13</v>
      </c>
      <c r="D39" s="7">
        <v>189</v>
      </c>
      <c r="E39" s="7">
        <v>16</v>
      </c>
      <c r="F39" s="7">
        <v>0</v>
      </c>
      <c r="G39" s="7">
        <v>50</v>
      </c>
      <c r="H39" s="7">
        <v>114</v>
      </c>
      <c r="I39" s="7">
        <v>0</v>
      </c>
      <c r="J39" s="23">
        <v>5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17</v>
      </c>
      <c r="Q39" s="7">
        <v>23</v>
      </c>
    </row>
    <row r="40" spans="1:17" ht="19.5" customHeight="1" x14ac:dyDescent="0.25">
      <c r="A40" s="15" t="s">
        <v>11</v>
      </c>
      <c r="B40" s="6">
        <v>12</v>
      </c>
      <c r="C40" s="6">
        <v>13</v>
      </c>
      <c r="D40" s="6">
        <v>189</v>
      </c>
      <c r="E40" s="7">
        <v>16</v>
      </c>
      <c r="F40" s="7">
        <v>0</v>
      </c>
      <c r="G40" s="19">
        <v>50</v>
      </c>
      <c r="H40" s="19">
        <v>114</v>
      </c>
      <c r="I40" s="7">
        <v>0</v>
      </c>
      <c r="J40" s="23">
        <v>5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17</v>
      </c>
      <c r="Q40" s="7">
        <v>23</v>
      </c>
    </row>
    <row r="41" spans="1:17" ht="19.5" customHeight="1" x14ac:dyDescent="0.25">
      <c r="A41" s="17" t="s">
        <v>12</v>
      </c>
      <c r="B41" s="6">
        <v>0</v>
      </c>
      <c r="C41" s="6">
        <v>11</v>
      </c>
      <c r="D41" s="6">
        <v>91</v>
      </c>
      <c r="E41" s="7">
        <v>10</v>
      </c>
      <c r="F41" s="7">
        <v>0</v>
      </c>
      <c r="G41" s="7">
        <v>29</v>
      </c>
      <c r="H41" s="7">
        <v>77</v>
      </c>
      <c r="I41" s="7">
        <v>0</v>
      </c>
      <c r="J41" s="23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13</v>
      </c>
      <c r="Q41" s="7">
        <v>10</v>
      </c>
    </row>
    <row r="42" spans="1:17" ht="19.5" customHeight="1" x14ac:dyDescent="0.25">
      <c r="A42" s="17" t="s">
        <v>13</v>
      </c>
      <c r="B42" s="6">
        <v>12</v>
      </c>
      <c r="C42" s="7">
        <v>2</v>
      </c>
      <c r="D42" s="6">
        <f>D40-D41</f>
        <v>98</v>
      </c>
      <c r="E42" s="7">
        <v>6</v>
      </c>
      <c r="F42" s="7">
        <v>0</v>
      </c>
      <c r="G42" s="7">
        <v>21</v>
      </c>
      <c r="H42" s="7">
        <v>37</v>
      </c>
      <c r="I42" s="7">
        <v>0</v>
      </c>
      <c r="J42" s="23">
        <v>4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4</v>
      </c>
      <c r="Q42" s="7">
        <v>17</v>
      </c>
    </row>
    <row r="43" spans="1:17" ht="19.5" customHeight="1" x14ac:dyDescent="0.25">
      <c r="A43" s="15" t="s">
        <v>14</v>
      </c>
      <c r="B43" s="6">
        <v>0</v>
      </c>
      <c r="C43" s="7">
        <v>0</v>
      </c>
      <c r="D43" s="7">
        <v>0</v>
      </c>
      <c r="E43" s="7">
        <v>0</v>
      </c>
      <c r="F43" s="7">
        <v>0</v>
      </c>
      <c r="G43" s="19">
        <v>0</v>
      </c>
      <c r="H43" s="19">
        <v>2</v>
      </c>
      <c r="I43" s="7">
        <v>0</v>
      </c>
      <c r="J43" s="23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 ht="19.5" customHeight="1" x14ac:dyDescent="0.25">
      <c r="A44" s="17" t="s">
        <v>12</v>
      </c>
      <c r="B44" s="6">
        <v>0</v>
      </c>
      <c r="C44" s="7">
        <v>0</v>
      </c>
      <c r="D44" s="7">
        <v>0</v>
      </c>
      <c r="E44" s="7">
        <v>0</v>
      </c>
      <c r="F44" s="7">
        <v>0</v>
      </c>
      <c r="G44" s="19">
        <v>0</v>
      </c>
      <c r="H44" s="7">
        <v>1</v>
      </c>
      <c r="I44" s="7">
        <v>0</v>
      </c>
      <c r="J44" s="23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17" ht="19.5" customHeight="1" x14ac:dyDescent="0.25">
      <c r="A45" s="17" t="s">
        <v>13</v>
      </c>
      <c r="B45" s="6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1</v>
      </c>
      <c r="I45" s="7">
        <v>0</v>
      </c>
      <c r="J45" s="23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</row>
    <row r="46" spans="1:17" ht="19.5" customHeight="1" x14ac:dyDescent="0.25">
      <c r="A46" s="16" t="s">
        <v>15</v>
      </c>
      <c r="B46" s="6">
        <v>0</v>
      </c>
      <c r="C46" s="7">
        <v>0</v>
      </c>
      <c r="D46" s="7">
        <v>1</v>
      </c>
      <c r="E46" s="7">
        <v>0</v>
      </c>
      <c r="F46" s="7">
        <v>0</v>
      </c>
      <c r="G46" s="7">
        <v>0</v>
      </c>
      <c r="H46" s="7">
        <v>3</v>
      </c>
      <c r="I46" s="7">
        <v>0</v>
      </c>
      <c r="J46" s="23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</row>
    <row r="47" spans="1:17" ht="19.5" customHeight="1" x14ac:dyDescent="0.25">
      <c r="A47" s="18" t="s">
        <v>16</v>
      </c>
      <c r="B47" s="6">
        <v>0</v>
      </c>
      <c r="C47" s="1">
        <v>0</v>
      </c>
      <c r="D47" s="7">
        <v>1</v>
      </c>
      <c r="E47" s="7">
        <v>0</v>
      </c>
      <c r="F47" s="7">
        <v>0</v>
      </c>
      <c r="G47" s="7">
        <v>0</v>
      </c>
      <c r="H47" s="7">
        <v>1</v>
      </c>
      <c r="I47" s="7">
        <v>0</v>
      </c>
      <c r="J47" s="23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</row>
    <row r="48" spans="1:17" ht="19.5" customHeight="1" x14ac:dyDescent="0.25">
      <c r="A48" s="18" t="s">
        <v>17</v>
      </c>
      <c r="B48" s="6">
        <v>0</v>
      </c>
      <c r="C48" s="1">
        <v>0</v>
      </c>
      <c r="D48" s="7">
        <v>0</v>
      </c>
      <c r="E48" s="7">
        <v>0</v>
      </c>
      <c r="F48" s="7">
        <v>0</v>
      </c>
      <c r="G48" s="7">
        <v>0</v>
      </c>
      <c r="H48" s="7">
        <v>2</v>
      </c>
      <c r="I48" s="7">
        <v>0</v>
      </c>
      <c r="J48" s="23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</row>
    <row r="49" spans="1:17" ht="19.5" customHeight="1" x14ac:dyDescent="0.25">
      <c r="A49" s="15" t="s">
        <v>18</v>
      </c>
      <c r="B49" s="19">
        <v>164</v>
      </c>
      <c r="C49" s="7">
        <f>12+10+7+10+24+40+33+22</f>
        <v>158</v>
      </c>
      <c r="D49" s="7">
        <f>881+934+126+97+106+87+75+202+104+110+111+137+132+170+124+219+199+95+175+213</f>
        <v>4297</v>
      </c>
      <c r="E49" s="7">
        <v>362</v>
      </c>
      <c r="F49" s="7">
        <v>0</v>
      </c>
      <c r="G49" s="7">
        <v>1021</v>
      </c>
      <c r="H49" s="7">
        <f>1021+874+602</f>
        <v>2497</v>
      </c>
      <c r="I49" s="7">
        <v>0</v>
      </c>
      <c r="J49" s="23">
        <f>30+58</f>
        <v>88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135</v>
      </c>
      <c r="Q49" s="7">
        <v>303</v>
      </c>
    </row>
    <row r="50" spans="1:17" ht="19.5" customHeight="1" x14ac:dyDescent="0.25">
      <c r="A50" s="17" t="s">
        <v>19</v>
      </c>
      <c r="B50" s="19">
        <f>164-77</f>
        <v>87</v>
      </c>
      <c r="C50" s="7">
        <f>C49-C51</f>
        <v>79</v>
      </c>
      <c r="D50" s="7">
        <f>445+495+64+39+51+45+25+103+46+60+51+62+67+84+53+111+95+46+81+101</f>
        <v>2124</v>
      </c>
      <c r="E50" s="7">
        <v>168</v>
      </c>
      <c r="F50" s="7">
        <v>0</v>
      </c>
      <c r="G50" s="7">
        <v>455</v>
      </c>
      <c r="H50" s="7">
        <f>389+312+484</f>
        <v>1185</v>
      </c>
      <c r="I50" s="7">
        <v>0</v>
      </c>
      <c r="J50" s="23">
        <f>11+30</f>
        <v>41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110</v>
      </c>
      <c r="Q50" s="7">
        <f>303-228</f>
        <v>75</v>
      </c>
    </row>
    <row r="51" spans="1:17" ht="19.5" customHeight="1" x14ac:dyDescent="0.25">
      <c r="A51" s="17" t="s">
        <v>20</v>
      </c>
      <c r="B51" s="19">
        <v>77</v>
      </c>
      <c r="C51" s="7">
        <v>79</v>
      </c>
      <c r="D51" s="7">
        <f>D49-D50</f>
        <v>2173</v>
      </c>
      <c r="E51" s="7">
        <v>194</v>
      </c>
      <c r="F51" s="7">
        <v>0</v>
      </c>
      <c r="G51" s="7">
        <v>566</v>
      </c>
      <c r="H51" s="7">
        <f>H49-H50</f>
        <v>1312</v>
      </c>
      <c r="I51" s="7">
        <v>0</v>
      </c>
      <c r="J51" s="23">
        <f>19+28</f>
        <v>47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25</v>
      </c>
      <c r="Q51" s="7">
        <v>228</v>
      </c>
    </row>
    <row r="52" spans="1:17" ht="19.5" customHeight="1" x14ac:dyDescent="0.25">
      <c r="A52" s="9" t="s">
        <v>21</v>
      </c>
      <c r="B52" s="10">
        <f>B49/B39</f>
        <v>13.666666666666666</v>
      </c>
      <c r="C52" s="10">
        <f>C49/C39</f>
        <v>12.153846153846153</v>
      </c>
      <c r="D52" s="10">
        <f>D49/D39</f>
        <v>22.735449735449734</v>
      </c>
      <c r="E52" s="10">
        <f>E49/E39</f>
        <v>22.625</v>
      </c>
      <c r="F52" s="10">
        <v>0</v>
      </c>
      <c r="G52" s="10">
        <f>G49/G39</f>
        <v>20.420000000000002</v>
      </c>
      <c r="H52" s="10">
        <f>H49/H39</f>
        <v>21.903508771929825</v>
      </c>
      <c r="I52" s="10">
        <v>0</v>
      </c>
      <c r="J52" s="10">
        <f>J49/J39</f>
        <v>17.600000000000001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f>P49/P39</f>
        <v>7.9411764705882355</v>
      </c>
      <c r="Q52" s="10">
        <f>Q49/Q39</f>
        <v>13.173913043478262</v>
      </c>
    </row>
    <row r="53" spans="1:17" ht="19.5" customHeight="1" x14ac:dyDescent="0.25">
      <c r="A53" s="30">
        <v>2018</v>
      </c>
      <c r="B53" s="12"/>
      <c r="C53" s="13"/>
      <c r="D53" s="13"/>
      <c r="E53" s="13"/>
      <c r="F53" s="13"/>
      <c r="G53" s="13"/>
      <c r="H53" s="13"/>
      <c r="I53" s="14"/>
      <c r="J53" s="27"/>
      <c r="K53" s="28"/>
      <c r="L53" s="28"/>
      <c r="M53" s="28"/>
      <c r="N53" s="28"/>
      <c r="O53" s="29"/>
      <c r="P53" s="13"/>
      <c r="Q53" s="13"/>
    </row>
    <row r="54" spans="1:17" ht="19.5" customHeight="1" x14ac:dyDescent="0.25">
      <c r="A54" s="5" t="s">
        <v>9</v>
      </c>
      <c r="B54" s="6">
        <v>7</v>
      </c>
      <c r="C54" s="7">
        <v>8</v>
      </c>
      <c r="D54" s="7">
        <v>21</v>
      </c>
      <c r="E54" s="7">
        <v>0</v>
      </c>
      <c r="F54" s="7">
        <v>0</v>
      </c>
      <c r="G54" s="7">
        <v>1</v>
      </c>
      <c r="H54" s="7">
        <v>3</v>
      </c>
      <c r="I54" s="7">
        <v>0</v>
      </c>
      <c r="J54" s="23">
        <v>3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1</v>
      </c>
      <c r="Q54" s="7">
        <v>27</v>
      </c>
    </row>
    <row r="55" spans="1:17" ht="19.5" customHeight="1" x14ac:dyDescent="0.25">
      <c r="A55" s="8" t="s">
        <v>10</v>
      </c>
      <c r="B55" s="6"/>
      <c r="C55" s="7">
        <f>1+2+1+2+2+1+2+2</f>
        <v>13</v>
      </c>
      <c r="D55" s="7">
        <f>6+8+11+7+8+7+10+8+7+8+8+9+10+9+6+7+5+7+41+7+45</f>
        <v>234</v>
      </c>
      <c r="E55" s="7">
        <v>23</v>
      </c>
      <c r="F55" s="7">
        <f>38+42</f>
        <v>80</v>
      </c>
      <c r="G55" s="7">
        <f>52+50</f>
        <v>102</v>
      </c>
      <c r="H55" s="7">
        <f>50+38+42</f>
        <v>130</v>
      </c>
      <c r="I55" s="7">
        <v>0</v>
      </c>
      <c r="J55" s="23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17</v>
      </c>
      <c r="Q55" s="7">
        <v>25</v>
      </c>
    </row>
    <row r="56" spans="1:17" ht="19.5" customHeight="1" x14ac:dyDescent="0.25">
      <c r="A56" s="15" t="s">
        <v>11</v>
      </c>
      <c r="B56" s="6"/>
      <c r="C56" s="6">
        <v>13</v>
      </c>
      <c r="D56" s="6">
        <v>234</v>
      </c>
      <c r="E56" s="7">
        <v>23</v>
      </c>
      <c r="F56" s="7">
        <v>80</v>
      </c>
      <c r="G56" s="19">
        <v>102</v>
      </c>
      <c r="H56" s="19">
        <v>130</v>
      </c>
      <c r="I56" s="7">
        <v>0</v>
      </c>
      <c r="J56" s="23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17</v>
      </c>
      <c r="Q56" s="7">
        <v>25</v>
      </c>
    </row>
    <row r="57" spans="1:17" ht="19.5" customHeight="1" x14ac:dyDescent="0.25">
      <c r="A57" s="17" t="s">
        <v>12</v>
      </c>
      <c r="B57" s="6"/>
      <c r="C57" s="6">
        <v>9</v>
      </c>
      <c r="D57" s="6">
        <f>3+4+6+4+3+5+6+3+3+4+6+6+6+5+2+5+3+6+16+4+18</f>
        <v>118</v>
      </c>
      <c r="E57" s="7">
        <v>15</v>
      </c>
      <c r="F57" s="7">
        <f>27+28</f>
        <v>55</v>
      </c>
      <c r="G57" s="7">
        <f>29+31</f>
        <v>60</v>
      </c>
      <c r="H57" s="7">
        <f>31+27+28</f>
        <v>86</v>
      </c>
      <c r="I57" s="7">
        <v>0</v>
      </c>
      <c r="J57" s="23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12</v>
      </c>
      <c r="Q57" s="7">
        <v>7</v>
      </c>
    </row>
    <row r="58" spans="1:17" ht="19.5" customHeight="1" x14ac:dyDescent="0.25">
      <c r="A58" s="17" t="s">
        <v>13</v>
      </c>
      <c r="B58" s="6"/>
      <c r="C58" s="7">
        <v>4</v>
      </c>
      <c r="D58" s="6">
        <f>D56-D57</f>
        <v>116</v>
      </c>
      <c r="E58" s="7">
        <v>8</v>
      </c>
      <c r="F58" s="7">
        <f>11+14</f>
        <v>25</v>
      </c>
      <c r="G58" s="7">
        <f>23+19</f>
        <v>42</v>
      </c>
      <c r="H58" s="7">
        <f>H56-H57</f>
        <v>44</v>
      </c>
      <c r="I58" s="7">
        <v>0</v>
      </c>
      <c r="J58" s="23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5</v>
      </c>
      <c r="Q58" s="7">
        <v>18</v>
      </c>
    </row>
    <row r="59" spans="1:17" ht="19.5" customHeight="1" x14ac:dyDescent="0.25">
      <c r="A59" s="15" t="s">
        <v>14</v>
      </c>
      <c r="B59" s="6"/>
      <c r="C59" s="7">
        <v>0</v>
      </c>
      <c r="D59" s="7">
        <v>0</v>
      </c>
      <c r="E59" s="7">
        <v>0</v>
      </c>
      <c r="F59" s="7">
        <v>0</v>
      </c>
      <c r="G59" s="19">
        <v>0</v>
      </c>
      <c r="H59" s="19">
        <v>0</v>
      </c>
      <c r="I59" s="7">
        <v>0</v>
      </c>
      <c r="J59" s="23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 ht="19.5" customHeight="1" x14ac:dyDescent="0.25">
      <c r="A60" s="17" t="s">
        <v>12</v>
      </c>
      <c r="B60" s="6"/>
      <c r="C60" s="7">
        <v>0</v>
      </c>
      <c r="D60" s="7">
        <v>0</v>
      </c>
      <c r="E60" s="7">
        <v>0</v>
      </c>
      <c r="F60" s="7">
        <v>0</v>
      </c>
      <c r="G60" s="19">
        <v>0</v>
      </c>
      <c r="H60" s="7">
        <v>0</v>
      </c>
      <c r="I60" s="7">
        <v>0</v>
      </c>
      <c r="J60" s="23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 ht="19.5" customHeight="1" x14ac:dyDescent="0.25">
      <c r="A61" s="17" t="s">
        <v>13</v>
      </c>
      <c r="B61" s="6"/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23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17" ht="19.5" customHeight="1" x14ac:dyDescent="0.25">
      <c r="A62" s="16" t="s">
        <v>15</v>
      </c>
      <c r="B62" s="6"/>
      <c r="C62" s="7">
        <v>0</v>
      </c>
      <c r="D62" s="7">
        <v>14</v>
      </c>
      <c r="E62" s="7">
        <v>3</v>
      </c>
      <c r="F62" s="7">
        <v>3</v>
      </c>
      <c r="G62" s="7">
        <v>3</v>
      </c>
      <c r="H62" s="7">
        <v>0</v>
      </c>
      <c r="I62" s="7">
        <v>0</v>
      </c>
      <c r="J62" s="23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</row>
    <row r="63" spans="1:17" ht="19.5" customHeight="1" x14ac:dyDescent="0.25">
      <c r="A63" s="18" t="s">
        <v>16</v>
      </c>
      <c r="B63" s="6"/>
      <c r="C63" s="1">
        <v>0</v>
      </c>
      <c r="D63" s="7"/>
      <c r="E63" s="7"/>
      <c r="F63" s="7"/>
      <c r="G63" s="7"/>
      <c r="H63" s="7"/>
      <c r="I63" s="7">
        <v>0</v>
      </c>
      <c r="J63" s="23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</row>
    <row r="64" spans="1:17" ht="19.5" customHeight="1" x14ac:dyDescent="0.25">
      <c r="A64" s="18" t="s">
        <v>17</v>
      </c>
      <c r="B64" s="6"/>
      <c r="C64" s="1">
        <v>0</v>
      </c>
      <c r="D64" s="7"/>
      <c r="E64" s="7"/>
      <c r="F64" s="7"/>
      <c r="G64" s="7"/>
      <c r="H64" s="7"/>
      <c r="I64" s="7">
        <v>0</v>
      </c>
      <c r="J64" s="23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</row>
    <row r="65" spans="1:17" ht="19.5" customHeight="1" x14ac:dyDescent="0.25">
      <c r="A65" s="15" t="s">
        <v>18</v>
      </c>
      <c r="C65" s="7">
        <f>14+21+8+30+42+10+36+24</f>
        <v>185</v>
      </c>
      <c r="D65" s="7">
        <f>165+107+287+124+115+62+162+150+85+156+81+197+220+103+121+120+106+86+937+80+866</f>
        <v>4330</v>
      </c>
      <c r="E65" s="7">
        <v>312</v>
      </c>
      <c r="F65" s="7">
        <f>647+939</f>
        <v>1586</v>
      </c>
      <c r="G65" s="7">
        <f>1010+1020</f>
        <v>2030</v>
      </c>
      <c r="H65" s="7">
        <f>1020+647+939</f>
        <v>2606</v>
      </c>
      <c r="I65" s="7">
        <v>0</v>
      </c>
      <c r="J65" s="23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141</v>
      </c>
      <c r="Q65" s="7">
        <v>297</v>
      </c>
    </row>
    <row r="66" spans="1:17" ht="19.5" customHeight="1" x14ac:dyDescent="0.25">
      <c r="A66" s="17" t="s">
        <v>19</v>
      </c>
      <c r="C66" s="7">
        <f>7+9+4+17+25+7+20+12</f>
        <v>101</v>
      </c>
      <c r="D66" s="19">
        <f>81+62+141+66+60+20+83+71+32+77+35+107+104+53+61+66+42+42+470+44+439</f>
        <v>2156</v>
      </c>
      <c r="E66" s="7">
        <v>139</v>
      </c>
      <c r="F66" s="7">
        <f>309+420</f>
        <v>729</v>
      </c>
      <c r="G66" s="7">
        <f>480+480</f>
        <v>960</v>
      </c>
      <c r="H66" s="7">
        <f>480+309+420</f>
        <v>1209</v>
      </c>
      <c r="I66" s="7">
        <v>0</v>
      </c>
      <c r="J66" s="23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118</v>
      </c>
      <c r="Q66" s="7">
        <v>85</v>
      </c>
    </row>
    <row r="67" spans="1:17" ht="19.5" customHeight="1" x14ac:dyDescent="0.25">
      <c r="A67" s="17" t="s">
        <v>20</v>
      </c>
      <c r="C67" s="7">
        <f>C65-C66</f>
        <v>84</v>
      </c>
      <c r="D67" s="7">
        <f>D65-D66</f>
        <v>2174</v>
      </c>
      <c r="E67" s="7">
        <v>173</v>
      </c>
      <c r="F67" s="7">
        <f>F65-F66</f>
        <v>857</v>
      </c>
      <c r="G67" s="7">
        <f>G65-G66</f>
        <v>1070</v>
      </c>
      <c r="H67" s="7">
        <f>H65-H66</f>
        <v>1397</v>
      </c>
      <c r="I67" s="7">
        <v>0</v>
      </c>
      <c r="J67" s="23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23</v>
      </c>
      <c r="Q67" s="7">
        <v>212</v>
      </c>
    </row>
    <row r="68" spans="1:17" ht="19.5" customHeight="1" x14ac:dyDescent="0.25">
      <c r="A68" s="9" t="s">
        <v>21</v>
      </c>
      <c r="B68" s="10" t="e">
        <f t="shared" ref="B68:H68" si="1">B65/B55</f>
        <v>#DIV/0!</v>
      </c>
      <c r="C68" s="10">
        <f t="shared" si="1"/>
        <v>14.23076923076923</v>
      </c>
      <c r="D68" s="10">
        <f t="shared" si="1"/>
        <v>18.504273504273506</v>
      </c>
      <c r="E68" s="10">
        <f t="shared" si="1"/>
        <v>13.565217391304348</v>
      </c>
      <c r="F68" s="10">
        <f t="shared" si="1"/>
        <v>19.824999999999999</v>
      </c>
      <c r="G68" s="10">
        <f t="shared" si="1"/>
        <v>19.901960784313726</v>
      </c>
      <c r="H68" s="10">
        <f t="shared" si="1"/>
        <v>20.046153846153846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f>P65/P55</f>
        <v>8.2941176470588243</v>
      </c>
      <c r="Q68" s="10">
        <f>Q65/Q55</f>
        <v>11.88</v>
      </c>
    </row>
    <row r="69" spans="1:17" ht="19.5" customHeight="1" x14ac:dyDescent="0.25">
      <c r="J69" s="32"/>
    </row>
    <row r="70" spans="1:17" ht="19.5" customHeight="1" x14ac:dyDescent="0.25">
      <c r="A70" s="30">
        <v>2019</v>
      </c>
      <c r="B70" s="12"/>
      <c r="C70" s="13"/>
      <c r="D70" s="13"/>
      <c r="E70" s="13"/>
      <c r="F70" s="13"/>
      <c r="G70" s="13"/>
      <c r="H70" s="13"/>
      <c r="I70" s="14"/>
      <c r="J70" s="33"/>
      <c r="K70" s="14"/>
      <c r="L70" s="14"/>
      <c r="M70" s="14"/>
      <c r="N70" s="14"/>
      <c r="O70" s="14"/>
      <c r="P70" s="13"/>
      <c r="Q70" s="13"/>
    </row>
    <row r="71" spans="1:17" ht="19.5" customHeight="1" x14ac:dyDescent="0.25">
      <c r="A71" s="5" t="s">
        <v>9</v>
      </c>
      <c r="B71" s="6">
        <v>16</v>
      </c>
      <c r="C71" s="7">
        <v>7</v>
      </c>
      <c r="D71" s="7">
        <v>23</v>
      </c>
      <c r="E71" s="7">
        <v>1</v>
      </c>
      <c r="F71" s="7">
        <v>1</v>
      </c>
      <c r="G71" s="7"/>
      <c r="H71" s="7">
        <v>3</v>
      </c>
      <c r="I71" s="7"/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</row>
    <row r="72" spans="1:17" ht="19.5" customHeight="1" x14ac:dyDescent="0.25">
      <c r="A72" s="8" t="s">
        <v>10</v>
      </c>
      <c r="B72" s="6"/>
      <c r="C72" s="7"/>
      <c r="D72" s="7"/>
      <c r="E72" s="7"/>
      <c r="F72" s="7"/>
      <c r="G72" s="7"/>
      <c r="H72" s="7"/>
      <c r="I72" s="7"/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</row>
    <row r="73" spans="1:17" ht="19.5" customHeight="1" x14ac:dyDescent="0.25">
      <c r="A73" s="15" t="s">
        <v>11</v>
      </c>
      <c r="B73" s="6"/>
      <c r="C73" s="6">
        <f>C74+C75</f>
        <v>11</v>
      </c>
      <c r="D73" s="6">
        <f>D74+D75</f>
        <v>233</v>
      </c>
      <c r="E73" s="6">
        <f>E74+E75</f>
        <v>21</v>
      </c>
      <c r="F73" s="6">
        <f>F74+F75</f>
        <v>82</v>
      </c>
      <c r="G73" s="6">
        <f>G74+G75</f>
        <v>102</v>
      </c>
      <c r="I73" s="7"/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</row>
    <row r="74" spans="1:17" ht="19.5" customHeight="1" x14ac:dyDescent="0.25">
      <c r="A74" s="17" t="s">
        <v>12</v>
      </c>
      <c r="B74" s="6"/>
      <c r="C74" s="6">
        <v>8</v>
      </c>
      <c r="D74" s="6">
        <v>122</v>
      </c>
      <c r="E74" s="7">
        <v>14</v>
      </c>
      <c r="F74" s="7">
        <v>54</v>
      </c>
      <c r="G74" s="7">
        <v>61</v>
      </c>
      <c r="H74" s="7"/>
      <c r="I74" s="7"/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</row>
    <row r="75" spans="1:17" ht="19.5" customHeight="1" x14ac:dyDescent="0.25">
      <c r="A75" s="17" t="s">
        <v>13</v>
      </c>
      <c r="B75" s="6"/>
      <c r="C75" s="7">
        <v>3</v>
      </c>
      <c r="D75" s="6">
        <v>111</v>
      </c>
      <c r="E75" s="7">
        <v>7</v>
      </c>
      <c r="F75" s="7">
        <v>28</v>
      </c>
      <c r="G75" s="7">
        <v>41</v>
      </c>
      <c r="H75" s="7"/>
      <c r="I75" s="7"/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</row>
    <row r="76" spans="1:17" ht="19.5" customHeight="1" x14ac:dyDescent="0.25">
      <c r="A76" s="15" t="s">
        <v>14</v>
      </c>
      <c r="B76" s="6"/>
      <c r="C76" s="7"/>
      <c r="D76" s="7"/>
      <c r="E76" s="7"/>
      <c r="F76" s="7"/>
      <c r="I76" s="7"/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</row>
    <row r="77" spans="1:17" ht="19.5" customHeight="1" x14ac:dyDescent="0.25">
      <c r="A77" s="17" t="s">
        <v>12</v>
      </c>
      <c r="B77" s="6"/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/>
      <c r="I77" s="7"/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</row>
    <row r="78" spans="1:17" ht="19.5" customHeight="1" x14ac:dyDescent="0.25">
      <c r="A78" s="17" t="s">
        <v>13</v>
      </c>
      <c r="B78" s="6"/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/>
      <c r="I78" s="7"/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</row>
    <row r="79" spans="1:17" ht="19.5" customHeight="1" x14ac:dyDescent="0.25">
      <c r="A79" s="15" t="s">
        <v>18</v>
      </c>
      <c r="C79" s="7">
        <f>C80+C81</f>
        <v>162</v>
      </c>
      <c r="D79" s="7">
        <f>D80+D81</f>
        <v>4812</v>
      </c>
      <c r="E79" s="7">
        <f>E80+E81</f>
        <v>283</v>
      </c>
      <c r="F79" s="7">
        <f>F80+F81</f>
        <v>1409</v>
      </c>
      <c r="G79" s="7">
        <f>G80+G81</f>
        <v>1791</v>
      </c>
      <c r="H79" s="7"/>
      <c r="I79" s="7"/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</row>
    <row r="80" spans="1:17" ht="19.5" customHeight="1" x14ac:dyDescent="0.25">
      <c r="A80" s="17" t="s">
        <v>19</v>
      </c>
      <c r="C80" s="7">
        <v>85</v>
      </c>
      <c r="D80" s="19">
        <v>2372</v>
      </c>
      <c r="E80" s="7">
        <v>133</v>
      </c>
      <c r="F80" s="7">
        <v>625</v>
      </c>
      <c r="G80" s="7">
        <v>829</v>
      </c>
      <c r="H80" s="7"/>
      <c r="I80" s="7"/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</row>
    <row r="81" spans="1:17" ht="19.5" customHeight="1" x14ac:dyDescent="0.25">
      <c r="A81" s="17" t="s">
        <v>20</v>
      </c>
      <c r="C81" s="7">
        <v>77</v>
      </c>
      <c r="D81" s="7">
        <v>2440</v>
      </c>
      <c r="E81" s="7">
        <v>150</v>
      </c>
      <c r="F81" s="7">
        <v>784</v>
      </c>
      <c r="G81" s="7">
        <v>962</v>
      </c>
      <c r="H81" s="7"/>
      <c r="I81" s="7"/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</row>
    <row r="82" spans="1:17" ht="19.5" customHeight="1" x14ac:dyDescent="0.25">
      <c r="A82" s="9" t="s">
        <v>21</v>
      </c>
      <c r="B82" s="10"/>
      <c r="C82" s="10">
        <f>C79/C73</f>
        <v>14.727272727272727</v>
      </c>
      <c r="D82" s="10">
        <f>D79/D73</f>
        <v>20.65236051502146</v>
      </c>
      <c r="E82" s="10">
        <f>E79/E73</f>
        <v>13.476190476190476</v>
      </c>
      <c r="F82" s="10">
        <f>F79/F73</f>
        <v>17.182926829268293</v>
      </c>
      <c r="G82" s="10">
        <f>G79/G73</f>
        <v>17.558823529411764</v>
      </c>
      <c r="H82" s="10"/>
      <c r="I82" s="10"/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</row>
  </sheetData>
  <mergeCells count="5">
    <mergeCell ref="B3:I3"/>
    <mergeCell ref="J3:O3"/>
    <mergeCell ref="P3:P4"/>
    <mergeCell ref="Q3:Q4"/>
    <mergeCell ref="A3:A4"/>
  </mergeCells>
  <pageMargins left="0.26" right="0.15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2017-07-17T07:18:11Z</cp:lastPrinted>
  <dcterms:created xsi:type="dcterms:W3CDTF">2015-03-30T19:07:26Z</dcterms:created>
  <dcterms:modified xsi:type="dcterms:W3CDTF">2021-03-29T05:49:58Z</dcterms:modified>
</cp:coreProperties>
</file>